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30" windowWidth="16635" windowHeight="12300"/>
  </bookViews>
  <sheets>
    <sheet name="лист1" sheetId="8" r:id="rId1"/>
  </sheets>
  <definedNames>
    <definedName name="_xlnm.Print_Area" localSheetId="0">лист1!$A$1:$O$85</definedName>
  </definedNames>
  <calcPr calcId="124519"/>
</workbook>
</file>

<file path=xl/calcChain.xml><?xml version="1.0" encoding="utf-8"?>
<calcChain xmlns="http://schemas.openxmlformats.org/spreadsheetml/2006/main">
  <c r="J24" i="8"/>
  <c r="J23"/>
  <c r="J22"/>
  <c r="J21"/>
  <c r="K21"/>
  <c r="L21"/>
  <c r="J20"/>
  <c r="K20"/>
  <c r="L20"/>
  <c r="J18"/>
  <c r="J47"/>
  <c r="K23"/>
  <c r="L23"/>
  <c r="K22"/>
  <c r="L22"/>
  <c r="I22"/>
  <c r="J32"/>
  <c r="K32"/>
  <c r="L32"/>
  <c r="I17"/>
  <c r="L17"/>
  <c r="L25"/>
  <c r="K25"/>
  <c r="J25"/>
  <c r="L63"/>
  <c r="L19"/>
  <c r="K18"/>
  <c r="L18"/>
  <c r="J56"/>
  <c r="L56"/>
  <c r="K31" l="1"/>
  <c r="L31"/>
  <c r="J31"/>
  <c r="I62"/>
  <c r="I57"/>
  <c r="I56" s="1"/>
  <c r="I39"/>
  <c r="I38"/>
  <c r="H64"/>
  <c r="K63"/>
  <c r="J63"/>
  <c r="J55" s="1"/>
  <c r="I63"/>
  <c r="I55" s="1"/>
  <c r="H63"/>
  <c r="H59"/>
  <c r="H57"/>
  <c r="H56" s="1"/>
  <c r="H55" s="1"/>
  <c r="I50"/>
  <c r="H50"/>
  <c r="H47" s="1"/>
  <c r="H46" s="1"/>
  <c r="I49"/>
  <c r="I21" s="1"/>
  <c r="I48"/>
  <c r="I47" s="1"/>
  <c r="I46" s="1"/>
  <c r="L47"/>
  <c r="K47"/>
  <c r="I36"/>
  <c r="I33"/>
  <c r="H32"/>
  <c r="H31" s="1"/>
  <c r="I29"/>
  <c r="I20" s="1"/>
  <c r="L27"/>
  <c r="L26" s="1"/>
  <c r="K27"/>
  <c r="K26" s="1"/>
  <c r="J27"/>
  <c r="J26" s="1"/>
  <c r="H27"/>
  <c r="H26" s="1"/>
  <c r="I25"/>
  <c r="I24"/>
  <c r="I23"/>
  <c r="H23"/>
  <c r="H22"/>
  <c r="H21"/>
  <c r="H18"/>
  <c r="K17"/>
  <c r="J17"/>
  <c r="H17"/>
  <c r="I32" l="1"/>
  <c r="I31" s="1"/>
  <c r="I18"/>
  <c r="I15" s="1"/>
  <c r="L46"/>
  <c r="I27"/>
  <c r="I26" s="1"/>
  <c r="I19" s="1"/>
  <c r="H20"/>
  <c r="H15" s="1"/>
  <c r="K46"/>
  <c r="K56"/>
  <c r="K55" s="1"/>
  <c r="K19"/>
  <c r="J19"/>
  <c r="J15" s="1"/>
  <c r="J46"/>
  <c r="H19"/>
  <c r="L55"/>
  <c r="K15" l="1"/>
  <c r="L15"/>
</calcChain>
</file>

<file path=xl/sharedStrings.xml><?xml version="1.0" encoding="utf-8"?>
<sst xmlns="http://schemas.openxmlformats.org/spreadsheetml/2006/main" count="247" uniqueCount="151">
  <si>
    <t>Статус N п/п &lt;1&gt;</t>
  </si>
  <si>
    <t>Ответственный исполнитель, соисполнители</t>
  </si>
  <si>
    <t>Код бюджетной классификации &lt;2&gt;</t>
  </si>
  <si>
    <t>Расходы &lt;3&gt; руб.), годы</t>
  </si>
  <si>
    <t>ГРБС</t>
  </si>
  <si>
    <t>Рз Пр</t>
  </si>
  <si>
    <t>ЦСР</t>
  </si>
  <si>
    <t>ВР</t>
  </si>
  <si>
    <t>всего</t>
  </si>
  <si>
    <t>X</t>
  </si>
  <si>
    <t>Подпрограмма 1</t>
  </si>
  <si>
    <t>Социальная поддержка старшего поколения</t>
  </si>
  <si>
    <t xml:space="preserve">Основное мероприятие 1 </t>
  </si>
  <si>
    <t>Поддержка граждан старшего поколения</t>
  </si>
  <si>
    <t>х</t>
  </si>
  <si>
    <t>Мероприятие 1</t>
  </si>
  <si>
    <t>Администрация МО</t>
  </si>
  <si>
    <t>Мероприятие 2</t>
  </si>
  <si>
    <t>Другие мероприятия в области социальной поддержки</t>
  </si>
  <si>
    <t>Подпрограмма 2</t>
  </si>
  <si>
    <t>Социальная поддержка детей-сирот и детей, оставшихся без попечения родителей</t>
  </si>
  <si>
    <t>Основное мероприятие 1</t>
  </si>
  <si>
    <t>Осуществление государственных полномочий по организации и осуществлению деятельности по опеке и попечительству</t>
  </si>
  <si>
    <t>Управление образования</t>
  </si>
  <si>
    <t>Предоставление ежемесячных денежных  выплат на содержание детей-сирот и детей, оставшихся без попечения родителей в семье опекуна и приёмной семье, а также вознаграждение, причитающееся приёмному родителю.</t>
  </si>
  <si>
    <t>Мероприятие 3</t>
  </si>
  <si>
    <t>Управление имущественных отношений</t>
  </si>
  <si>
    <t>Мероприятие 4</t>
  </si>
  <si>
    <t>Предоставление жилых помещений детям-сиротам и детям, оставшимся безе попечения родителей, лицам из их числа по договорам найма специализированных жилых помещений</t>
  </si>
  <si>
    <t>36201 R0820</t>
  </si>
  <si>
    <t>Мероприятия в сфере опеки и попечительства в отношении несовершеннолетних</t>
  </si>
  <si>
    <t>Подпрограмма 3</t>
  </si>
  <si>
    <t>Организация отдыха и оздоровления детей в Усть-Абаканском районе</t>
  </si>
  <si>
    <t>Организация и проведение оздоровительной кампании детей</t>
  </si>
  <si>
    <t>Мероприятия по организации отдыха, оздоровления и занятости несовершеннолетних</t>
  </si>
  <si>
    <t>Подпрограмма 4</t>
  </si>
  <si>
    <t>Социальные выплаты гражданам, в соответствии с действующим законодательством</t>
  </si>
  <si>
    <t>Мероприятие  1</t>
  </si>
  <si>
    <t>Доплаты к пенсиям муниципальным служащим</t>
  </si>
  <si>
    <t>Мероприятие  2</t>
  </si>
  <si>
    <t>Оказание материальной помощи малообеспеченным категориям населения</t>
  </si>
  <si>
    <t>Мероприятие  3</t>
  </si>
  <si>
    <t>Обеспечение мер социальной поддержки специалистов культуры, проживающих в сельской местности</t>
  </si>
  <si>
    <t>Основное мероприятие 2</t>
  </si>
  <si>
    <t>Осуществление государственных полномочий по выплатам гражданам, имеющим детей</t>
  </si>
  <si>
    <t>Компенсация части родительской платы за присмотр и уход за ребенком в частных, государственных и муниципальных образовательных организациях, реализующих основную общеобразовательную программу дошкольного образования, и в частных организациях, осуществляющих присмотр и уход за детьми</t>
  </si>
  <si>
    <t xml:space="preserve">ожидаемый результат </t>
  </si>
  <si>
    <t>основные направления реализации</t>
  </si>
  <si>
    <t>республиканский бюджет</t>
  </si>
  <si>
    <t>244</t>
  </si>
  <si>
    <t>федеральный бюджет</t>
  </si>
  <si>
    <t xml:space="preserve">снижение возвратов детей из замещающих семей до 1,5% от общей численности детей-сирот, устраиваемых на семейные формы воспитания;
- увеличение удельного веса детей-сирот, охваченных семейными формами устройства, до 92%.
</t>
  </si>
  <si>
    <t xml:space="preserve">Участие замещающих родителей в семинарах, форумах, конференциях  Социальная поддержка детей-сирот и детей. Выплата ежемесячных денежных средств на содержание детей-сирот </t>
  </si>
  <si>
    <t>увеличение доли детей школьного возраста, получивших возможность оздоровления в муниципальном учреждении, в общей численности школьников, до 71%;трудоустройство в свободное от работы время 167 несовершеннолетних граждан за 7 лет</t>
  </si>
  <si>
    <t>3.1;3.2</t>
  </si>
  <si>
    <t>Мероприятие  4</t>
  </si>
  <si>
    <t>Оказание адресной помощи малоимущим гражданам, пострадавшим от пожара, а также ремонт и восстановление отопительных печей и ветхих отопительных сетей, находящихся в пожароопасном состоянии</t>
  </si>
  <si>
    <t>Другие мероприятия в области системы реабилитации и социальной интеграции ветеранов и инвалидов</t>
  </si>
  <si>
    <t>36101 00000</t>
  </si>
  <si>
    <t>36101 60210</t>
  </si>
  <si>
    <t>36101 22220</t>
  </si>
  <si>
    <t>36101 60220</t>
  </si>
  <si>
    <t>36201 00000</t>
  </si>
  <si>
    <t>36201 70220</t>
  </si>
  <si>
    <t>36201 70250</t>
  </si>
  <si>
    <t>36201 22330</t>
  </si>
  <si>
    <t>36301 00000</t>
  </si>
  <si>
    <t>36301 00880</t>
  </si>
  <si>
    <t>36301 22380</t>
  </si>
  <si>
    <t>36301 22180</t>
  </si>
  <si>
    <t>36401 00000</t>
  </si>
  <si>
    <t>36401 14910</t>
  </si>
  <si>
    <t>36401 14930</t>
  </si>
  <si>
    <t>36401 14940</t>
  </si>
  <si>
    <t>36402 00000</t>
  </si>
  <si>
    <t>36402 70170</t>
  </si>
  <si>
    <t>0707</t>
  </si>
  <si>
    <t>0702</t>
  </si>
  <si>
    <t>310</t>
  </si>
  <si>
    <t>Управление культуры</t>
  </si>
  <si>
    <t>902</t>
  </si>
  <si>
    <t xml:space="preserve">- количество граждан из числа оказавшихся в трудной жизненной ситуации, получивших материальную помощь не менее 80 человек;
   - доля родителей, оплативших за содержание ребенка в муниципальных образовательных организациях, реализующих основную общеобразовательную программу дошкольного образования (далее –Родительская плата), получивших компенсацию части Родительской платы – не менее 100%.
</t>
  </si>
  <si>
    <t>4.2.</t>
  </si>
  <si>
    <t>4.1.</t>
  </si>
  <si>
    <t>Компенсация части родительской платы за присмотр и уход за ребенком в детских дошкольных учреждениях</t>
  </si>
  <si>
    <t>36401 14960</t>
  </si>
  <si>
    <t>Программные мероприятия на 2016-2020 годы</t>
  </si>
  <si>
    <t>Развитие мер социальной поддержки отдельных категорий граждан в Усть-Абаканском районе</t>
  </si>
  <si>
    <t>Наименование муниципальной программы, подпрограммы,   основные мероприятия</t>
  </si>
  <si>
    <t>917</t>
  </si>
  <si>
    <t>1004</t>
  </si>
  <si>
    <t xml:space="preserve">Приложение </t>
  </si>
  <si>
    <t>средства районного бюджета</t>
  </si>
  <si>
    <t>9</t>
  </si>
  <si>
    <t>10</t>
  </si>
  <si>
    <t>11</t>
  </si>
  <si>
    <t>Муниципальная программа</t>
  </si>
  <si>
    <t>средства федерального бюджета</t>
  </si>
  <si>
    <t>средства республиканского бюджета</t>
  </si>
  <si>
    <t>120</t>
  </si>
  <si>
    <t xml:space="preserve">к муниципальной программе «Социальная </t>
  </si>
  <si>
    <t>поддержка граждан (2014-2020 годы)»</t>
  </si>
  <si>
    <r>
      <t xml:space="preserve">Связь с показателями муниципальной программы </t>
    </r>
    <r>
      <rPr>
        <sz val="8"/>
        <color theme="1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</si>
  <si>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Социальная поддержка граждан (2014-2020 годы)</t>
  </si>
  <si>
    <t>1.1; 1.2; 1.3; 1.4;  1.5; 1.6; 1.7</t>
  </si>
  <si>
    <t xml:space="preserve">Обеспечение мер социальной поддержки детей-сирот и детей, оставшихся без попечения родителей </t>
  </si>
  <si>
    <t>2.1; 2.2; 2,3</t>
  </si>
  <si>
    <t>Обеспечение деятельности подведомственных учреждений (МАУ «Усть-Абаканский загородный лагерь Дружба»)</t>
  </si>
  <si>
    <t>Управление ЖКХиС</t>
  </si>
  <si>
    <t>Управление имущественных отношений                         районный бюджет</t>
  </si>
  <si>
    <t>Проведение ремонта загородных детских лагерей оздоровительных лагерей</t>
  </si>
  <si>
    <t>Ремонт загородного детского лагеря "Дружба"</t>
  </si>
  <si>
    <t>830</t>
  </si>
  <si>
    <t>Управление финансов</t>
  </si>
  <si>
    <t>Мероприятие   5</t>
  </si>
  <si>
    <t>Управление культуры (республиканский бюджет)</t>
  </si>
  <si>
    <t>905</t>
  </si>
  <si>
    <t>1003</t>
  </si>
  <si>
    <t>36401 70270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</si>
  <si>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населенных пунктах, поселках городского типа.</t>
  </si>
  <si>
    <t>Управление финансов (республиканский бюджет)</t>
  </si>
  <si>
    <t>911</t>
  </si>
  <si>
    <t>530</t>
  </si>
  <si>
    <t>36301 72980</t>
  </si>
  <si>
    <t>240</t>
  </si>
  <si>
    <t>910</t>
  </si>
  <si>
    <t>904</t>
  </si>
  <si>
    <t>620</t>
  </si>
  <si>
    <t>36301 S2980</t>
  </si>
  <si>
    <t>Субсидии некоммерческой организации на осуществление их уставной деятельности.   Проведение культурно-массовых и спортивных мероприятий</t>
  </si>
  <si>
    <t xml:space="preserve">Проведение диспансеризации не менее 250 ветеранов ВОВ, пенсионеров, граждан пожилого возраста в год;
Увеличение численности ветеранов труда, пенсионеров и пожилых граждан, участвующих в культурно-массовых и спортивных мероприятиях, до  1700 человек за 7 лет;
Привлечение 1450 ветеранов труда, пенсионеров и пожилых граждан к регулярным занятиям физической культурой и спортом, в том числе на базе учреждений общего образования;
Увеличение числа книговыдач на дому маломобильным пожилым людям до 10800 экземпляров;
Обучение до 130 человек из числа ветеранов труда, пенсионеров и пожилых граждан навыкам пользования персональным компьютером  в «Центре общественного доступа» на базе  центральной библиотеки;
Увеличение числа амбулаторно-поликлинических осмотров, проведенных выездными группами специалистов ГУЗ «Усть-Абаканская районная больница» до 800 человек.
</t>
  </si>
  <si>
    <t xml:space="preserve">Организация временного трудоустройства несовершеннолетних граждан в свободное от учебы время.  Организация деятельности работы "Трудового отряда СУЭК". </t>
  </si>
  <si>
    <t>Оплата труда, начисление на оплату труда, коммунальные услуги,  услуги по содержанию имущества, прочие услуги, прочие расходы, приобретение мат. запасов.</t>
  </si>
  <si>
    <t>Предоставление районным общественным организациям финансовой поддержки на осуществление уставной деятельности</t>
  </si>
  <si>
    <t>36201 70180</t>
  </si>
  <si>
    <t>410</t>
  </si>
  <si>
    <t>621</t>
  </si>
  <si>
    <t>Капитальный ремонт в муниципальных учреждениях, в том числе проектно-сметная документация</t>
  </si>
  <si>
    <t>320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</si>
  <si>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населенных пунктах, поселках городского типа</t>
  </si>
  <si>
    <t xml:space="preserve">к постановлению администрации </t>
  </si>
  <si>
    <t>Усть-Абаканского района</t>
  </si>
  <si>
    <t>Заместитель Главы администрации Усть-Абаканского района по финансам и экономике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руководитель управления финансов и экономики администрации Усть-Абаканского района</t>
  </si>
  <si>
    <t xml:space="preserve">Н.А. Потылицына </t>
  </si>
  <si>
    <r>
      <t xml:space="preserve">Управление ЖКХиС </t>
    </r>
    <r>
      <rPr>
        <sz val="8"/>
        <color theme="1"/>
        <rFont val="Times New Roman"/>
        <family val="1"/>
        <charset val="204"/>
      </rPr>
      <t>(республиканский бюджет)</t>
    </r>
  </si>
  <si>
    <r>
      <t xml:space="preserve">Управление образования </t>
    </r>
    <r>
      <rPr>
        <sz val="8"/>
        <color theme="1"/>
        <rFont val="Times New Roman"/>
        <family val="1"/>
        <charset val="204"/>
      </rPr>
      <t>(республиканский бюджет)</t>
    </r>
  </si>
  <si>
    <r>
      <t xml:space="preserve">Управление ЖКХиС </t>
    </r>
    <r>
      <rPr>
        <sz val="8"/>
        <color theme="1"/>
        <rFont val="Times New Roman"/>
        <family val="1"/>
        <charset val="204"/>
      </rPr>
      <t>(районный бюджет)</t>
    </r>
  </si>
  <si>
    <r>
      <t xml:space="preserve">Управление образования </t>
    </r>
    <r>
      <rPr>
        <sz val="8"/>
        <color theme="1"/>
        <rFont val="Times New Roman"/>
        <family val="1"/>
        <charset val="204"/>
      </rPr>
      <t>(районный бюджет)</t>
    </r>
  </si>
  <si>
    <t>36201 71300</t>
  </si>
  <si>
    <t>Капитальный ремонт кровли корпусов, клуба, складов, мед.пункта З/Л "Дружба"</t>
  </si>
  <si>
    <t>от 16.11.2018    № 1732-п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</si>
</sst>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14">
    <xf numFmtId="0" fontId="0" fillId="0" borderId="0" xfId="0"/>
    <xf numFmtId="49" fontId="0" fillId="2" borderId="0" xfId="0" applyNumberFormat="1" applyFill="1"/>
    <xf numFmtId="49" fontId="2" fillId="2" borderId="0" xfId="0" applyNumberFormat="1" applyFont="1" applyFill="1"/>
    <xf numFmtId="49" fontId="0" fillId="2" borderId="0" xfId="0" applyNumberFormat="1" applyFill="1" applyBorder="1"/>
    <xf numFmtId="2" fontId="4" fillId="2" borderId="0" xfId="0" applyNumberFormat="1" applyFont="1" applyFill="1"/>
    <xf numFmtId="4" fontId="0" fillId="2" borderId="0" xfId="0" applyNumberFormat="1" applyFill="1"/>
    <xf numFmtId="4" fontId="0" fillId="2" borderId="0" xfId="0" applyNumberFormat="1" applyFill="1" applyBorder="1"/>
    <xf numFmtId="4" fontId="10" fillId="2" borderId="1" xfId="0" applyNumberFormat="1" applyFont="1" applyFill="1" applyBorder="1" applyAlignment="1">
      <alignment horizontal="center" vertical="top" wrapText="1"/>
    </xf>
    <xf numFmtId="3" fontId="10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vertical="top"/>
    </xf>
    <xf numFmtId="49" fontId="9" fillId="2" borderId="1" xfId="0" applyNumberFormat="1" applyFont="1" applyFill="1" applyBorder="1" applyAlignment="1">
      <alignment vertical="top"/>
    </xf>
    <xf numFmtId="49" fontId="8" fillId="2" borderId="1" xfId="0" applyNumberFormat="1" applyFont="1" applyFill="1" applyBorder="1" applyAlignment="1">
      <alignment vertical="top"/>
    </xf>
    <xf numFmtId="2" fontId="9" fillId="2" borderId="1" xfId="0" applyNumberFormat="1" applyFont="1" applyFill="1" applyBorder="1" applyAlignment="1">
      <alignment vertical="top"/>
    </xf>
    <xf numFmtId="49" fontId="8" fillId="2" borderId="1" xfId="0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3" fontId="8" fillId="2" borderId="1" xfId="0" applyNumberFormat="1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center" vertical="top"/>
    </xf>
    <xf numFmtId="49" fontId="11" fillId="2" borderId="1" xfId="0" applyNumberFormat="1" applyFont="1" applyFill="1" applyBorder="1" applyAlignment="1">
      <alignment vertical="top"/>
    </xf>
    <xf numFmtId="49" fontId="10" fillId="2" borderId="1" xfId="0" applyNumberFormat="1" applyFont="1" applyFill="1" applyBorder="1" applyAlignment="1">
      <alignment vertical="top"/>
    </xf>
    <xf numFmtId="0" fontId="10" fillId="2" borderId="1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vertical="top"/>
    </xf>
    <xf numFmtId="3" fontId="10" fillId="2" borderId="1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top" wrapText="1"/>
    </xf>
    <xf numFmtId="3" fontId="10" fillId="2" borderId="2" xfId="0" applyNumberFormat="1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center" vertical="top"/>
    </xf>
    <xf numFmtId="49" fontId="8" fillId="2" borderId="2" xfId="0" applyNumberFormat="1" applyFont="1" applyFill="1" applyBorder="1" applyAlignment="1">
      <alignment vertical="top" wrapText="1"/>
    </xf>
    <xf numFmtId="3" fontId="8" fillId="2" borderId="2" xfId="0" applyNumberFormat="1" applyFont="1" applyFill="1" applyBorder="1" applyAlignment="1">
      <alignment horizontal="center" vertical="top" wrapText="1"/>
    </xf>
    <xf numFmtId="164" fontId="9" fillId="2" borderId="2" xfId="0" applyNumberFormat="1" applyFont="1" applyFill="1" applyBorder="1" applyAlignment="1">
      <alignment horizontal="center" vertical="top"/>
    </xf>
    <xf numFmtId="2" fontId="11" fillId="2" borderId="1" xfId="0" applyNumberFormat="1" applyFont="1" applyFill="1" applyBorder="1" applyAlignment="1">
      <alignment vertical="top"/>
    </xf>
    <xf numFmtId="0" fontId="10" fillId="2" borderId="1" xfId="0" applyNumberFormat="1" applyFont="1" applyFill="1" applyBorder="1" applyAlignment="1">
      <alignment vertical="top" wrapText="1"/>
    </xf>
    <xf numFmtId="49" fontId="11" fillId="2" borderId="0" xfId="0" applyNumberFormat="1" applyFont="1" applyFill="1"/>
    <xf numFmtId="49" fontId="8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top" wrapText="1"/>
    </xf>
    <xf numFmtId="1" fontId="5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top" wrapText="1"/>
    </xf>
    <xf numFmtId="49" fontId="10" fillId="2" borderId="4" xfId="0" applyNumberFormat="1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vertical="top" wrapText="1"/>
    </xf>
    <xf numFmtId="49" fontId="10" fillId="2" borderId="2" xfId="0" applyNumberFormat="1" applyFont="1" applyFill="1" applyBorder="1" applyAlignment="1">
      <alignment vertical="top" wrapText="1"/>
    </xf>
    <xf numFmtId="49" fontId="10" fillId="2" borderId="4" xfId="0" applyNumberFormat="1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9" fontId="10" fillId="2" borderId="2" xfId="0" applyNumberFormat="1" applyFont="1" applyFill="1" applyBorder="1" applyAlignment="1">
      <alignment horizontal="center" vertical="top" wrapText="1"/>
    </xf>
    <xf numFmtId="49" fontId="10" fillId="2" borderId="1" xfId="0" applyNumberFormat="1" applyFont="1" applyFill="1" applyBorder="1" applyAlignment="1">
      <alignment vertical="top" wrapText="1"/>
    </xf>
    <xf numFmtId="49" fontId="10" fillId="2" borderId="2" xfId="0" applyNumberFormat="1" applyFont="1" applyFill="1" applyBorder="1" applyAlignment="1">
      <alignment horizontal="center" vertical="top" wrapText="1"/>
    </xf>
    <xf numFmtId="49" fontId="10" fillId="2" borderId="2" xfId="0" applyNumberFormat="1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center" vertical="center" wrapText="1"/>
    </xf>
    <xf numFmtId="3" fontId="0" fillId="2" borderId="0" xfId="0" applyNumberFormat="1" applyFill="1"/>
    <xf numFmtId="3" fontId="5" fillId="2" borderId="1" xfId="0" applyNumberFormat="1" applyFont="1" applyFill="1" applyBorder="1" applyAlignment="1">
      <alignment horizontal="center" vertical="center" wrapText="1"/>
    </xf>
    <xf numFmtId="3" fontId="0" fillId="2" borderId="0" xfId="0" applyNumberFormat="1" applyFill="1" applyBorder="1"/>
    <xf numFmtId="0" fontId="10" fillId="2" borderId="2" xfId="0" applyNumberFormat="1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49" fontId="10" fillId="2" borderId="1" xfId="0" applyNumberFormat="1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4" fontId="0" fillId="0" borderId="0" xfId="0" applyNumberFormat="1" applyFill="1"/>
    <xf numFmtId="1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top" wrapText="1"/>
    </xf>
    <xf numFmtId="3" fontId="8" fillId="0" borderId="2" xfId="0" applyNumberFormat="1" applyFont="1" applyFill="1" applyBorder="1" applyAlignment="1">
      <alignment horizontal="center" vertical="top" wrapText="1"/>
    </xf>
    <xf numFmtId="4" fontId="0" fillId="0" borderId="0" xfId="0" applyNumberFormat="1" applyFill="1" applyBorder="1"/>
    <xf numFmtId="4" fontId="8" fillId="2" borderId="1" xfId="0" applyNumberFormat="1" applyFont="1" applyFill="1" applyBorder="1" applyAlignment="1">
      <alignment horizontal="center" vertical="top"/>
    </xf>
    <xf numFmtId="49" fontId="3" fillId="2" borderId="0" xfId="0" applyNumberFormat="1" applyFont="1" applyFill="1"/>
    <xf numFmtId="0" fontId="14" fillId="0" borderId="0" xfId="0" applyFont="1" applyAlignment="1"/>
    <xf numFmtId="2" fontId="11" fillId="2" borderId="2" xfId="0" applyNumberFormat="1" applyFont="1" applyFill="1" applyBorder="1" applyAlignment="1">
      <alignment vertical="top"/>
    </xf>
    <xf numFmtId="49" fontId="10" fillId="2" borderId="1" xfId="0" applyNumberFormat="1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vertical="top" wrapText="1"/>
    </xf>
    <xf numFmtId="49" fontId="10" fillId="2" borderId="2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3" fontId="13" fillId="0" borderId="1" xfId="0" applyNumberFormat="1" applyFont="1" applyFill="1" applyBorder="1" applyAlignment="1">
      <alignment horizontal="center" wrapText="1"/>
    </xf>
    <xf numFmtId="3" fontId="10" fillId="2" borderId="2" xfId="0" applyNumberFormat="1" applyFont="1" applyFill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 vertical="top" wrapText="1"/>
    </xf>
    <xf numFmtId="4" fontId="10" fillId="0" borderId="2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5" fillId="2" borderId="0" xfId="0" applyNumberFormat="1" applyFont="1" applyFill="1" applyAlignment="1">
      <alignment horizontal="center" vertical="center"/>
    </xf>
    <xf numFmtId="0" fontId="14" fillId="0" borderId="0" xfId="0" applyFont="1" applyAlignment="1">
      <alignment horizontal="left" wrapText="1"/>
    </xf>
    <xf numFmtId="49" fontId="3" fillId="2" borderId="0" xfId="0" applyNumberFormat="1" applyFont="1" applyFill="1" applyAlignment="1">
      <alignment horizontal="left"/>
    </xf>
    <xf numFmtId="49" fontId="12" fillId="2" borderId="1" xfId="1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 applyProtection="1">
      <alignment horizontal="center" vertical="center" wrapText="1"/>
    </xf>
    <xf numFmtId="4" fontId="6" fillId="2" borderId="1" xfId="1" applyNumberFormat="1" applyFont="1" applyFill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49" fontId="10" fillId="2" borderId="4" xfId="0" applyNumberFormat="1" applyFont="1" applyFill="1" applyBorder="1" applyAlignment="1">
      <alignment horizontal="left" vertical="top" wrapText="1"/>
    </xf>
    <xf numFmtId="4" fontId="8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0" fillId="2" borderId="2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10" fillId="2" borderId="4" xfId="0" applyNumberFormat="1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lef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horizontal="left" vertical="top" wrapText="1"/>
    </xf>
    <xf numFmtId="49" fontId="8" fillId="2" borderId="2" xfId="0" applyNumberFormat="1" applyFont="1" applyFill="1" applyBorder="1" applyAlignment="1">
      <alignment horizontal="left" vertical="center" wrapText="1"/>
    </xf>
    <xf numFmtId="49" fontId="8" fillId="2" borderId="4" xfId="0" applyNumberFormat="1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vertical="top" wrapText="1"/>
    </xf>
    <xf numFmtId="49" fontId="10" fillId="2" borderId="2" xfId="0" applyNumberFormat="1" applyFont="1" applyFill="1" applyBorder="1" applyAlignment="1">
      <alignment vertical="top" wrapText="1"/>
    </xf>
    <xf numFmtId="49" fontId="10" fillId="2" borderId="4" xfId="0" applyNumberFormat="1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top"/>
    </xf>
    <xf numFmtId="49" fontId="10" fillId="2" borderId="2" xfId="0" applyNumberFormat="1" applyFont="1" applyFill="1" applyBorder="1" applyAlignment="1">
      <alignment horizontal="center" vertical="top"/>
    </xf>
    <xf numFmtId="49" fontId="10" fillId="2" borderId="3" xfId="0" applyNumberFormat="1" applyFont="1" applyFill="1" applyBorder="1" applyAlignment="1">
      <alignment horizontal="center" vertical="top"/>
    </xf>
    <xf numFmtId="49" fontId="10" fillId="2" borderId="4" xfId="0" applyNumberFormat="1" applyFont="1" applyFill="1" applyBorder="1" applyAlignment="1">
      <alignment horizontal="center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3"/>
  <sheetViews>
    <sheetView tabSelected="1" view="pageBreakPreview" topLeftCell="H42" zoomScale="80" zoomScaleSheetLayoutView="80" workbookViewId="0">
      <selection activeCell="M12" sqref="M12:M13"/>
    </sheetView>
  </sheetViews>
  <sheetFormatPr defaultColWidth="8.7109375" defaultRowHeight="15.75"/>
  <cols>
    <col min="1" max="1" width="18.28515625" style="31" customWidth="1"/>
    <col min="2" max="2" width="37.140625" style="1" customWidth="1"/>
    <col min="3" max="3" width="28.5703125" style="1" customWidth="1"/>
    <col min="4" max="4" width="5.28515625" style="1" hidden="1" customWidth="1"/>
    <col min="5" max="5" width="5.5703125" style="1" hidden="1" customWidth="1"/>
    <col min="6" max="6" width="13.42578125" style="1" hidden="1" customWidth="1"/>
    <col min="7" max="7" width="4.42578125" style="1" hidden="1" customWidth="1"/>
    <col min="8" max="8" width="15.5703125" style="5" bestFit="1" customWidth="1"/>
    <col min="9" max="9" width="16.7109375" style="5" customWidth="1"/>
    <col min="10" max="10" width="16" style="59" customWidth="1"/>
    <col min="11" max="11" width="15.140625" style="5" customWidth="1"/>
    <col min="12" max="12" width="14.85546875" style="51" customWidth="1"/>
    <col min="13" max="13" width="56.5703125" style="1" customWidth="1"/>
    <col min="14" max="14" width="44.28515625" style="1" customWidth="1"/>
    <col min="15" max="15" width="15.5703125" style="1" customWidth="1"/>
    <col min="16" max="16384" width="8.7109375" style="1"/>
  </cols>
  <sheetData>
    <row r="1" spans="1:15" ht="16.5">
      <c r="N1" s="69" t="s">
        <v>91</v>
      </c>
    </row>
    <row r="2" spans="1:15" ht="16.5">
      <c r="N2" s="69" t="s">
        <v>140</v>
      </c>
    </row>
    <row r="3" spans="1:15" ht="16.5">
      <c r="N3" s="69" t="s">
        <v>141</v>
      </c>
    </row>
    <row r="4" spans="1:15" ht="16.5">
      <c r="N4" s="69" t="s">
        <v>150</v>
      </c>
    </row>
    <row r="6" spans="1:15" ht="16.5">
      <c r="N6" s="83" t="s">
        <v>91</v>
      </c>
      <c r="O6" s="83"/>
    </row>
    <row r="7" spans="1:15" ht="16.5">
      <c r="N7" s="83" t="s">
        <v>100</v>
      </c>
      <c r="O7" s="83"/>
    </row>
    <row r="8" spans="1:15" ht="16.5">
      <c r="N8" s="83" t="s">
        <v>101</v>
      </c>
      <c r="O8" s="83"/>
    </row>
    <row r="10" spans="1:15" ht="23.25" customHeight="1">
      <c r="A10" s="81" t="s">
        <v>86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</row>
    <row r="12" spans="1:15" ht="61.5" customHeight="1">
      <c r="A12" s="84" t="s">
        <v>0</v>
      </c>
      <c r="B12" s="85" t="s">
        <v>88</v>
      </c>
      <c r="C12" s="85" t="s">
        <v>1</v>
      </c>
      <c r="D12" s="86" t="s">
        <v>2</v>
      </c>
      <c r="E12" s="86"/>
      <c r="F12" s="86"/>
      <c r="G12" s="86"/>
      <c r="H12" s="87" t="s">
        <v>3</v>
      </c>
      <c r="I12" s="87"/>
      <c r="J12" s="87"/>
      <c r="K12" s="87"/>
      <c r="L12" s="87"/>
      <c r="M12" s="85" t="s">
        <v>46</v>
      </c>
      <c r="N12" s="85" t="s">
        <v>47</v>
      </c>
      <c r="O12" s="85" t="s">
        <v>102</v>
      </c>
    </row>
    <row r="13" spans="1:15" ht="52.5" customHeight="1">
      <c r="A13" s="84"/>
      <c r="B13" s="85"/>
      <c r="C13" s="85"/>
      <c r="D13" s="50" t="s">
        <v>4</v>
      </c>
      <c r="E13" s="50" t="s">
        <v>5</v>
      </c>
      <c r="F13" s="50" t="s">
        <v>6</v>
      </c>
      <c r="G13" s="50" t="s">
        <v>7</v>
      </c>
      <c r="H13" s="35">
        <v>2016</v>
      </c>
      <c r="I13" s="35">
        <v>2017</v>
      </c>
      <c r="J13" s="60">
        <v>2018</v>
      </c>
      <c r="K13" s="35">
        <v>2019</v>
      </c>
      <c r="L13" s="52">
        <v>2020</v>
      </c>
      <c r="M13" s="85"/>
      <c r="N13" s="85"/>
      <c r="O13" s="85"/>
    </row>
    <row r="14" spans="1:15">
      <c r="A14" s="45">
        <v>1</v>
      </c>
      <c r="B14" s="33">
        <v>2</v>
      </c>
      <c r="C14" s="33">
        <v>3</v>
      </c>
      <c r="D14" s="33">
        <v>4</v>
      </c>
      <c r="E14" s="33">
        <v>5</v>
      </c>
      <c r="F14" s="33">
        <v>6</v>
      </c>
      <c r="G14" s="33">
        <v>7</v>
      </c>
      <c r="H14" s="34">
        <v>4</v>
      </c>
      <c r="I14" s="34">
        <v>5</v>
      </c>
      <c r="J14" s="61">
        <v>6</v>
      </c>
      <c r="K14" s="34">
        <v>7</v>
      </c>
      <c r="L14" s="34">
        <v>8</v>
      </c>
      <c r="M14" s="33" t="s">
        <v>93</v>
      </c>
      <c r="N14" s="33" t="s">
        <v>94</v>
      </c>
      <c r="O14" s="33" t="s">
        <v>95</v>
      </c>
    </row>
    <row r="15" spans="1:15" s="2" customFormat="1" ht="5.65" customHeight="1">
      <c r="A15" s="102" t="s">
        <v>96</v>
      </c>
      <c r="B15" s="102" t="s">
        <v>103</v>
      </c>
      <c r="C15" s="105" t="s">
        <v>8</v>
      </c>
      <c r="D15" s="88" t="s">
        <v>9</v>
      </c>
      <c r="E15" s="88" t="s">
        <v>9</v>
      </c>
      <c r="F15" s="88" t="s">
        <v>9</v>
      </c>
      <c r="G15" s="88" t="s">
        <v>9</v>
      </c>
      <c r="H15" s="99">
        <f>SUM(H20:H23)</f>
        <v>92577573.159999996</v>
      </c>
      <c r="I15" s="99">
        <f>I17+I18+I19</f>
        <v>78319229.480000004</v>
      </c>
      <c r="J15" s="100">
        <f>J17+J18+J19</f>
        <v>80547915.340000004</v>
      </c>
      <c r="K15" s="101">
        <f>K17+K18+K19</f>
        <v>75027500</v>
      </c>
      <c r="L15" s="101">
        <f>L17+L18+L19</f>
        <v>75282100</v>
      </c>
      <c r="M15" s="92"/>
      <c r="N15" s="93"/>
      <c r="O15" s="94"/>
    </row>
    <row r="16" spans="1:15" s="2" customFormat="1" ht="12.6" customHeight="1">
      <c r="A16" s="103"/>
      <c r="B16" s="103"/>
      <c r="C16" s="106"/>
      <c r="D16" s="88"/>
      <c r="E16" s="88"/>
      <c r="F16" s="88"/>
      <c r="G16" s="88"/>
      <c r="H16" s="99"/>
      <c r="I16" s="99"/>
      <c r="J16" s="100"/>
      <c r="K16" s="101"/>
      <c r="L16" s="101"/>
      <c r="M16" s="92"/>
      <c r="N16" s="93"/>
      <c r="O16" s="94"/>
    </row>
    <row r="17" spans="1:15" s="2" customFormat="1" ht="32.25" customHeight="1">
      <c r="A17" s="103"/>
      <c r="B17" s="103"/>
      <c r="C17" s="37" t="s">
        <v>97</v>
      </c>
      <c r="D17" s="45"/>
      <c r="E17" s="45"/>
      <c r="F17" s="45"/>
      <c r="G17" s="45"/>
      <c r="H17" s="7">
        <f>H44</f>
        <v>5620000</v>
      </c>
      <c r="I17" s="75">
        <f>I44</f>
        <v>6203100</v>
      </c>
      <c r="J17" s="62">
        <f>J44</f>
        <v>5502000</v>
      </c>
      <c r="K17" s="8">
        <f>K44</f>
        <v>5734000</v>
      </c>
      <c r="L17" s="8">
        <f>L44</f>
        <v>5964000</v>
      </c>
      <c r="M17" s="68"/>
      <c r="N17" s="43"/>
      <c r="O17" s="44"/>
    </row>
    <row r="18" spans="1:15" s="2" customFormat="1" ht="34.5" customHeight="1">
      <c r="A18" s="103"/>
      <c r="B18" s="103"/>
      <c r="C18" s="37" t="s">
        <v>98</v>
      </c>
      <c r="D18" s="45"/>
      <c r="E18" s="45"/>
      <c r="F18" s="45"/>
      <c r="G18" s="45"/>
      <c r="H18" s="7">
        <f>H33+H34+H35+H36+H38+H39+H40+H41+H42+H64</f>
        <v>81438000</v>
      </c>
      <c r="I18" s="75">
        <f>I33+I36+I38+I39+I42+I64+I51+I37+I61+I62+I52+I43</f>
        <v>63550000</v>
      </c>
      <c r="J18" s="62">
        <f>J33+J36+J37+J38+J39+J42+J61+J62+J64+J43+J51+J52</f>
        <v>66541150</v>
      </c>
      <c r="K18" s="8">
        <f t="shared" ref="K18:L18" si="0">K33+K36+K38+K39+K42+K64+K51+K37+K61+K62+K52</f>
        <v>61979000</v>
      </c>
      <c r="L18" s="8">
        <f t="shared" si="0"/>
        <v>61979000</v>
      </c>
      <c r="M18" s="68"/>
      <c r="N18" s="43"/>
      <c r="O18" s="44"/>
    </row>
    <row r="19" spans="1:15" s="2" customFormat="1" ht="32.25" customHeight="1">
      <c r="A19" s="103"/>
      <c r="B19" s="103"/>
      <c r="C19" s="37" t="s">
        <v>92</v>
      </c>
      <c r="D19" s="45"/>
      <c r="E19" s="45"/>
      <c r="F19" s="45"/>
      <c r="G19" s="45"/>
      <c r="H19" s="7">
        <f>H26+H45+H46+H57+H58+H59+H60</f>
        <v>5519573.1600000001</v>
      </c>
      <c r="I19" s="7">
        <f>I26+I45+I48+I49+I50+I53+I57+I58+I59+I60+I54</f>
        <v>8566129.4800000023</v>
      </c>
      <c r="J19" s="75">
        <f>J26+J48+J49+J50+J57+J58+J59+J60</f>
        <v>8504765.3399999999</v>
      </c>
      <c r="K19" s="8">
        <f t="shared" ref="K19:L19" si="1">K28+K30+K48+K49+K50+K57+K58+K59+K60</f>
        <v>7314500</v>
      </c>
      <c r="L19" s="8">
        <f t="shared" si="1"/>
        <v>7339100</v>
      </c>
      <c r="M19" s="68"/>
      <c r="N19" s="43"/>
      <c r="O19" s="44"/>
    </row>
    <row r="20" spans="1:15" s="2" customFormat="1" ht="17.100000000000001" customHeight="1">
      <c r="A20" s="103"/>
      <c r="B20" s="103"/>
      <c r="C20" s="40" t="s">
        <v>16</v>
      </c>
      <c r="D20" s="45"/>
      <c r="E20" s="45" t="s">
        <v>9</v>
      </c>
      <c r="F20" s="45" t="s">
        <v>9</v>
      </c>
      <c r="G20" s="45" t="s">
        <v>9</v>
      </c>
      <c r="H20" s="7">
        <f>H28+H29+H30+H57+H58+H60</f>
        <v>2913400</v>
      </c>
      <c r="I20" s="8">
        <f>I28+I29+I30+I57+I58+I60</f>
        <v>4249500</v>
      </c>
      <c r="J20" s="8">
        <f t="shared" ref="J20:L20" si="2">J28+J29+J30+J57+J58+J60</f>
        <v>5202710</v>
      </c>
      <c r="K20" s="8">
        <f t="shared" si="2"/>
        <v>4504200</v>
      </c>
      <c r="L20" s="8">
        <f t="shared" si="2"/>
        <v>4510800</v>
      </c>
      <c r="M20" s="9"/>
      <c r="N20" s="10"/>
      <c r="O20" s="11"/>
    </row>
    <row r="21" spans="1:15" s="2" customFormat="1">
      <c r="A21" s="103"/>
      <c r="B21" s="103"/>
      <c r="C21" s="40" t="s">
        <v>23</v>
      </c>
      <c r="D21" s="45"/>
      <c r="E21" s="45" t="s">
        <v>9</v>
      </c>
      <c r="F21" s="45" t="s">
        <v>9</v>
      </c>
      <c r="G21" s="45" t="s">
        <v>9</v>
      </c>
      <c r="H21" s="7">
        <f>H33+H34+H35+H36+H38+H39+H45+H48+H49+H50+H64</f>
        <v>54400173.159999996</v>
      </c>
      <c r="I21" s="7">
        <f>I33+I36+I38+I39+I45+I48+I49+I50+I64+I37+I52+I54</f>
        <v>55325418.75</v>
      </c>
      <c r="J21" s="7">
        <f>J33+J36+J38+J39+J45+J48+J49+J50+J64+J37+J52+J54</f>
        <v>59821652.730000004</v>
      </c>
      <c r="K21" s="8">
        <f t="shared" ref="K21:L21" si="3">K33+K36+K38+K39+K45+K48+K49+K50+K64+K37+K52+K54</f>
        <v>57483800</v>
      </c>
      <c r="L21" s="8">
        <f t="shared" si="3"/>
        <v>57498800</v>
      </c>
      <c r="M21" s="12"/>
      <c r="N21" s="10"/>
      <c r="O21" s="11"/>
    </row>
    <row r="22" spans="1:15" s="2" customFormat="1" ht="31.5" customHeight="1">
      <c r="A22" s="103"/>
      <c r="B22" s="103"/>
      <c r="C22" s="41" t="s">
        <v>26</v>
      </c>
      <c r="D22" s="45"/>
      <c r="E22" s="45" t="s">
        <v>9</v>
      </c>
      <c r="F22" s="45" t="s">
        <v>9</v>
      </c>
      <c r="G22" s="45" t="s">
        <v>9</v>
      </c>
      <c r="H22" s="7">
        <f>H40+H41+H42+H44</f>
        <v>35190000</v>
      </c>
      <c r="I22" s="62">
        <f>I42+I44+I43</f>
        <v>16588100</v>
      </c>
      <c r="J22" s="75">
        <f>J42+J41+J43+J44</f>
        <v>13020150</v>
      </c>
      <c r="K22" s="62">
        <f t="shared" ref="K22:L22" si="4">K42+K41+K43+K44</f>
        <v>11893000</v>
      </c>
      <c r="L22" s="62">
        <f t="shared" si="4"/>
        <v>12123000</v>
      </c>
      <c r="M22" s="43"/>
      <c r="N22" s="43"/>
      <c r="O22" s="44"/>
    </row>
    <row r="23" spans="1:15" s="2" customFormat="1" ht="16.5" customHeight="1">
      <c r="A23" s="103"/>
      <c r="B23" s="103"/>
      <c r="C23" s="40" t="s">
        <v>79</v>
      </c>
      <c r="D23" s="45"/>
      <c r="E23" s="45" t="s">
        <v>9</v>
      </c>
      <c r="F23" s="45" t="s">
        <v>9</v>
      </c>
      <c r="G23" s="45" t="s">
        <v>9</v>
      </c>
      <c r="H23" s="7">
        <f>H59</f>
        <v>74000</v>
      </c>
      <c r="I23" s="8">
        <f>I59+I61</f>
        <v>324200</v>
      </c>
      <c r="J23" s="75">
        <f>J61+J59</f>
        <v>500000</v>
      </c>
      <c r="K23" s="62">
        <f t="shared" ref="K23:L23" si="5">K61+K59</f>
        <v>394500</v>
      </c>
      <c r="L23" s="62">
        <f t="shared" si="5"/>
        <v>397500</v>
      </c>
      <c r="M23" s="10"/>
      <c r="N23" s="10"/>
      <c r="O23" s="11"/>
    </row>
    <row r="24" spans="1:15" s="2" customFormat="1" ht="16.5" customHeight="1">
      <c r="A24" s="103"/>
      <c r="B24" s="103"/>
      <c r="C24" s="40" t="s">
        <v>108</v>
      </c>
      <c r="D24" s="45"/>
      <c r="E24" s="45" t="s">
        <v>9</v>
      </c>
      <c r="F24" s="45" t="s">
        <v>9</v>
      </c>
      <c r="G24" s="45" t="s">
        <v>9</v>
      </c>
      <c r="H24" s="7"/>
      <c r="I24" s="75">
        <f>I51+I53</f>
        <v>1525710.7300000002</v>
      </c>
      <c r="J24" s="75">
        <f>SUM(J51)</f>
        <v>1508402.61</v>
      </c>
      <c r="K24" s="8"/>
      <c r="L24" s="8"/>
      <c r="M24" s="10"/>
      <c r="N24" s="10"/>
      <c r="O24" s="11"/>
    </row>
    <row r="25" spans="1:15" s="2" customFormat="1" ht="16.5" customHeight="1">
      <c r="A25" s="104"/>
      <c r="B25" s="104"/>
      <c r="C25" s="40" t="s">
        <v>113</v>
      </c>
      <c r="D25" s="45"/>
      <c r="E25" s="45" t="s">
        <v>9</v>
      </c>
      <c r="F25" s="45" t="s">
        <v>9</v>
      </c>
      <c r="G25" s="45" t="s">
        <v>9</v>
      </c>
      <c r="H25" s="7"/>
      <c r="I25" s="8">
        <f>I62</f>
        <v>306300</v>
      </c>
      <c r="J25" s="75">
        <f>J62</f>
        <v>495000</v>
      </c>
      <c r="K25" s="8">
        <f>K62</f>
        <v>752000</v>
      </c>
      <c r="L25" s="8">
        <f>L62</f>
        <v>752000</v>
      </c>
      <c r="M25" s="10"/>
      <c r="N25" s="10"/>
      <c r="O25" s="11"/>
    </row>
    <row r="26" spans="1:15" ht="35.25" customHeight="1">
      <c r="A26" s="32" t="s">
        <v>10</v>
      </c>
      <c r="B26" s="13" t="s">
        <v>11</v>
      </c>
      <c r="C26" s="40"/>
      <c r="D26" s="45"/>
      <c r="E26" s="45" t="s">
        <v>9</v>
      </c>
      <c r="F26" s="45" t="s">
        <v>9</v>
      </c>
      <c r="G26" s="45" t="s">
        <v>9</v>
      </c>
      <c r="H26" s="15">
        <f>H27</f>
        <v>364000</v>
      </c>
      <c r="I26" s="15">
        <f>I27</f>
        <v>359000</v>
      </c>
      <c r="J26" s="63">
        <f>J27</f>
        <v>366000</v>
      </c>
      <c r="K26" s="15">
        <f>K27</f>
        <v>377000</v>
      </c>
      <c r="L26" s="15">
        <f>L27</f>
        <v>377000</v>
      </c>
      <c r="M26" s="16"/>
      <c r="N26" s="17"/>
      <c r="O26" s="18"/>
    </row>
    <row r="27" spans="1:15" ht="34.5" customHeight="1">
      <c r="A27" s="40" t="s">
        <v>12</v>
      </c>
      <c r="B27" s="40" t="s">
        <v>13</v>
      </c>
      <c r="C27" s="40"/>
      <c r="D27" s="45">
        <v>902</v>
      </c>
      <c r="E27" s="45">
        <v>1006</v>
      </c>
      <c r="F27" s="45" t="s">
        <v>58</v>
      </c>
      <c r="G27" s="45" t="s">
        <v>14</v>
      </c>
      <c r="H27" s="8">
        <f>H28+H30+H29</f>
        <v>364000</v>
      </c>
      <c r="I27" s="8">
        <f>I28+I30+I29</f>
        <v>359000</v>
      </c>
      <c r="J27" s="62">
        <f>J28+J30+J29</f>
        <v>366000</v>
      </c>
      <c r="K27" s="8">
        <f>K28+K30+K29</f>
        <v>377000</v>
      </c>
      <c r="L27" s="8">
        <f>L28+L29+L30</f>
        <v>377000</v>
      </c>
      <c r="M27" s="17"/>
      <c r="N27" s="17"/>
      <c r="O27" s="18"/>
    </row>
    <row r="28" spans="1:15" ht="137.25" customHeight="1">
      <c r="A28" s="40" t="s">
        <v>15</v>
      </c>
      <c r="B28" s="72" t="s">
        <v>133</v>
      </c>
      <c r="C28" s="40" t="s">
        <v>16</v>
      </c>
      <c r="D28" s="45">
        <v>902</v>
      </c>
      <c r="E28" s="45">
        <v>1006</v>
      </c>
      <c r="F28" s="45" t="s">
        <v>59</v>
      </c>
      <c r="G28" s="45">
        <v>630</v>
      </c>
      <c r="H28" s="8">
        <v>346000</v>
      </c>
      <c r="I28" s="8">
        <v>346000</v>
      </c>
      <c r="J28" s="62">
        <v>346000</v>
      </c>
      <c r="K28" s="8">
        <v>350000</v>
      </c>
      <c r="L28" s="8">
        <v>350000</v>
      </c>
      <c r="M28" s="95" t="s">
        <v>130</v>
      </c>
      <c r="N28" s="89" t="s">
        <v>129</v>
      </c>
      <c r="O28" s="98" t="s">
        <v>104</v>
      </c>
    </row>
    <row r="29" spans="1:15" ht="31.5" hidden="1">
      <c r="A29" s="40" t="s">
        <v>17</v>
      </c>
      <c r="B29" s="38" t="s">
        <v>18</v>
      </c>
      <c r="C29" s="38" t="s">
        <v>16</v>
      </c>
      <c r="D29" s="45">
        <v>902</v>
      </c>
      <c r="E29" s="45">
        <v>1006</v>
      </c>
      <c r="F29" s="45" t="s">
        <v>60</v>
      </c>
      <c r="G29" s="45">
        <v>323</v>
      </c>
      <c r="H29" s="8">
        <v>0</v>
      </c>
      <c r="I29" s="8">
        <f>620000-43700-576300</f>
        <v>0</v>
      </c>
      <c r="J29" s="62"/>
      <c r="K29" s="8"/>
      <c r="L29" s="8"/>
      <c r="M29" s="96"/>
      <c r="N29" s="90"/>
      <c r="O29" s="98"/>
    </row>
    <row r="30" spans="1:15" ht="229.5" customHeight="1">
      <c r="A30" s="56" t="s">
        <v>17</v>
      </c>
      <c r="B30" s="19" t="s">
        <v>57</v>
      </c>
      <c r="C30" s="19" t="s">
        <v>16</v>
      </c>
      <c r="D30" s="45">
        <v>902</v>
      </c>
      <c r="E30" s="45">
        <v>1006</v>
      </c>
      <c r="F30" s="45" t="s">
        <v>61</v>
      </c>
      <c r="G30" s="45">
        <v>630</v>
      </c>
      <c r="H30" s="8">
        <v>18000</v>
      </c>
      <c r="I30" s="8">
        <v>13000</v>
      </c>
      <c r="J30" s="62">
        <v>20000</v>
      </c>
      <c r="K30" s="8">
        <v>27000</v>
      </c>
      <c r="L30" s="8">
        <v>27000</v>
      </c>
      <c r="M30" s="97"/>
      <c r="N30" s="91"/>
      <c r="O30" s="98"/>
    </row>
    <row r="31" spans="1:15" ht="50.25" customHeight="1">
      <c r="A31" s="13" t="s">
        <v>19</v>
      </c>
      <c r="B31" s="13" t="s">
        <v>20</v>
      </c>
      <c r="C31" s="13"/>
      <c r="D31" s="20"/>
      <c r="E31" s="20" t="s">
        <v>9</v>
      </c>
      <c r="F31" s="20" t="s">
        <v>9</v>
      </c>
      <c r="G31" s="20" t="s">
        <v>9</v>
      </c>
      <c r="H31" s="15">
        <f>H32</f>
        <v>77755000</v>
      </c>
      <c r="I31" s="15">
        <f>I32</f>
        <v>63219100</v>
      </c>
      <c r="J31" s="63">
        <f>J32</f>
        <v>65549150</v>
      </c>
      <c r="K31" s="15">
        <f>K32</f>
        <v>63708000</v>
      </c>
      <c r="L31" s="15">
        <f>L32</f>
        <v>63938000</v>
      </c>
      <c r="M31" s="16"/>
      <c r="N31" s="21"/>
      <c r="O31" s="18"/>
    </row>
    <row r="32" spans="1:15" ht="48.75" customHeight="1">
      <c r="A32" s="40" t="s">
        <v>21</v>
      </c>
      <c r="B32" s="40" t="s">
        <v>105</v>
      </c>
      <c r="C32" s="40"/>
      <c r="D32" s="45"/>
      <c r="E32" s="45"/>
      <c r="F32" s="45" t="s">
        <v>62</v>
      </c>
      <c r="G32" s="45" t="s">
        <v>14</v>
      </c>
      <c r="H32" s="8">
        <f>SUM(H33:H45)</f>
        <v>77755000</v>
      </c>
      <c r="I32" s="8">
        <f>I33+I36+I37+I38+I39+I42+I43+I44+I45</f>
        <v>63219100</v>
      </c>
      <c r="J32" s="62">
        <f t="shared" ref="J32:L32" si="6">J33+J36+J37+J38+J39+J42+J43+J44+J45</f>
        <v>65549150</v>
      </c>
      <c r="K32" s="62">
        <f t="shared" si="6"/>
        <v>63708000</v>
      </c>
      <c r="L32" s="62">
        <f t="shared" si="6"/>
        <v>63938000</v>
      </c>
      <c r="M32" s="89" t="s">
        <v>51</v>
      </c>
      <c r="N32" s="95" t="s">
        <v>52</v>
      </c>
      <c r="O32" s="110" t="s">
        <v>106</v>
      </c>
    </row>
    <row r="33" spans="1:15" ht="24" customHeight="1">
      <c r="A33" s="89" t="s">
        <v>15</v>
      </c>
      <c r="B33" s="89" t="s">
        <v>22</v>
      </c>
      <c r="C33" s="89" t="s">
        <v>23</v>
      </c>
      <c r="D33" s="45">
        <v>904</v>
      </c>
      <c r="E33" s="45">
        <v>709</v>
      </c>
      <c r="F33" s="45" t="s">
        <v>63</v>
      </c>
      <c r="G33" s="45" t="s">
        <v>99</v>
      </c>
      <c r="H33" s="22">
        <v>3269570</v>
      </c>
      <c r="I33" s="22">
        <f>3292000+305400</f>
        <v>3597400</v>
      </c>
      <c r="J33" s="64">
        <v>4041480</v>
      </c>
      <c r="K33" s="22">
        <v>3600000</v>
      </c>
      <c r="L33" s="22">
        <v>3600000</v>
      </c>
      <c r="M33" s="90"/>
      <c r="N33" s="96"/>
      <c r="O33" s="110"/>
    </row>
    <row r="34" spans="1:15" hidden="1">
      <c r="A34" s="90"/>
      <c r="B34" s="90"/>
      <c r="C34" s="90"/>
      <c r="D34" s="45">
        <v>904</v>
      </c>
      <c r="E34" s="45">
        <v>709</v>
      </c>
      <c r="F34" s="45" t="s">
        <v>63</v>
      </c>
      <c r="G34" s="45">
        <v>122</v>
      </c>
      <c r="H34" s="22"/>
      <c r="I34" s="22"/>
      <c r="J34" s="64"/>
      <c r="K34" s="22"/>
      <c r="L34" s="22"/>
      <c r="M34" s="90"/>
      <c r="N34" s="96"/>
      <c r="O34" s="110"/>
    </row>
    <row r="35" spans="1:15" hidden="1">
      <c r="A35" s="90"/>
      <c r="B35" s="90"/>
      <c r="C35" s="90"/>
      <c r="D35" s="45">
        <v>904</v>
      </c>
      <c r="E35" s="45">
        <v>709</v>
      </c>
      <c r="F35" s="45" t="s">
        <v>63</v>
      </c>
      <c r="G35" s="45">
        <v>242</v>
      </c>
      <c r="H35" s="22"/>
      <c r="I35" s="22"/>
      <c r="J35" s="64"/>
      <c r="K35" s="22"/>
      <c r="L35" s="22"/>
      <c r="M35" s="90"/>
      <c r="N35" s="96"/>
      <c r="O35" s="110"/>
    </row>
    <row r="36" spans="1:15" ht="21.75" customHeight="1">
      <c r="A36" s="90"/>
      <c r="B36" s="90"/>
      <c r="C36" s="90"/>
      <c r="D36" s="45">
        <v>904</v>
      </c>
      <c r="E36" s="45">
        <v>709</v>
      </c>
      <c r="F36" s="45" t="s">
        <v>63</v>
      </c>
      <c r="G36" s="45">
        <v>244</v>
      </c>
      <c r="H36" s="22">
        <v>634430</v>
      </c>
      <c r="I36" s="22">
        <f>1327000+40000</f>
        <v>1367000</v>
      </c>
      <c r="J36" s="64">
        <v>1734520</v>
      </c>
      <c r="K36" s="22">
        <v>1462000</v>
      </c>
      <c r="L36" s="22">
        <v>1462000</v>
      </c>
      <c r="M36" s="90"/>
      <c r="N36" s="96"/>
      <c r="O36" s="110"/>
    </row>
    <row r="37" spans="1:15" ht="22.5" customHeight="1">
      <c r="A37" s="91"/>
      <c r="B37" s="91"/>
      <c r="C37" s="91"/>
      <c r="D37" s="45">
        <v>904</v>
      </c>
      <c r="E37" s="45">
        <v>709</v>
      </c>
      <c r="F37" s="45" t="s">
        <v>63</v>
      </c>
      <c r="G37" s="45" t="s">
        <v>112</v>
      </c>
      <c r="H37" s="22"/>
      <c r="I37" s="22">
        <v>36600</v>
      </c>
      <c r="J37" s="64">
        <v>21000</v>
      </c>
      <c r="K37" s="22">
        <v>21000</v>
      </c>
      <c r="L37" s="22">
        <v>21000</v>
      </c>
      <c r="M37" s="90"/>
      <c r="N37" s="96"/>
      <c r="O37" s="110"/>
    </row>
    <row r="38" spans="1:15" ht="61.5" customHeight="1">
      <c r="A38" s="107" t="s">
        <v>17</v>
      </c>
      <c r="B38" s="107" t="s">
        <v>24</v>
      </c>
      <c r="C38" s="108" t="s">
        <v>23</v>
      </c>
      <c r="D38" s="45">
        <v>904</v>
      </c>
      <c r="E38" s="45">
        <v>1004</v>
      </c>
      <c r="F38" s="45" t="s">
        <v>64</v>
      </c>
      <c r="G38" s="55" t="s">
        <v>78</v>
      </c>
      <c r="H38" s="8">
        <v>24445372</v>
      </c>
      <c r="I38" s="8">
        <f>21058000+2883000+682000</f>
        <v>24623000</v>
      </c>
      <c r="J38" s="62">
        <v>28367000</v>
      </c>
      <c r="K38" s="8">
        <v>28367000</v>
      </c>
      <c r="L38" s="8">
        <v>28367000</v>
      </c>
      <c r="M38" s="90"/>
      <c r="N38" s="96"/>
      <c r="O38" s="110"/>
    </row>
    <row r="39" spans="1:15" ht="54" customHeight="1">
      <c r="A39" s="107"/>
      <c r="B39" s="107"/>
      <c r="C39" s="109"/>
      <c r="D39" s="45">
        <v>904</v>
      </c>
      <c r="E39" s="45">
        <v>1004</v>
      </c>
      <c r="F39" s="45" t="s">
        <v>64</v>
      </c>
      <c r="G39" s="45">
        <v>360</v>
      </c>
      <c r="H39" s="8">
        <v>14215628</v>
      </c>
      <c r="I39" s="8">
        <f>9570000+5920000+1507000</f>
        <v>16997000</v>
      </c>
      <c r="J39" s="62">
        <v>18365000</v>
      </c>
      <c r="K39" s="8">
        <v>18365000</v>
      </c>
      <c r="L39" s="8">
        <v>18365000</v>
      </c>
      <c r="M39" s="90"/>
      <c r="N39" s="96"/>
      <c r="O39" s="110"/>
    </row>
    <row r="40" spans="1:15" ht="48" customHeight="1">
      <c r="A40" s="89" t="s">
        <v>25</v>
      </c>
      <c r="B40" s="89" t="s">
        <v>28</v>
      </c>
      <c r="C40" s="73" t="s">
        <v>109</v>
      </c>
      <c r="D40" s="46">
        <v>917</v>
      </c>
      <c r="E40" s="46">
        <v>1004</v>
      </c>
      <c r="F40" s="46" t="s">
        <v>29</v>
      </c>
      <c r="G40" s="46" t="s">
        <v>78</v>
      </c>
      <c r="H40" s="77">
        <v>1952000</v>
      </c>
      <c r="I40" s="24"/>
      <c r="J40" s="65"/>
      <c r="K40" s="24"/>
      <c r="L40" s="24"/>
      <c r="M40" s="90"/>
      <c r="N40" s="96"/>
      <c r="O40" s="110"/>
    </row>
    <row r="41" spans="1:15">
      <c r="A41" s="90"/>
      <c r="B41" s="90"/>
      <c r="C41" s="40" t="s">
        <v>48</v>
      </c>
      <c r="D41" s="45" t="s">
        <v>89</v>
      </c>
      <c r="E41" s="45" t="s">
        <v>90</v>
      </c>
      <c r="F41" s="78" t="s">
        <v>148</v>
      </c>
      <c r="G41" s="45" t="s">
        <v>78</v>
      </c>
      <c r="H41" s="8">
        <v>24020000</v>
      </c>
      <c r="I41" s="8"/>
      <c r="J41" s="62"/>
      <c r="K41" s="8"/>
      <c r="L41" s="8"/>
      <c r="M41" s="90"/>
      <c r="N41" s="96"/>
      <c r="O41" s="110"/>
    </row>
    <row r="42" spans="1:15">
      <c r="A42" s="90"/>
      <c r="B42" s="90"/>
      <c r="C42" s="40" t="s">
        <v>48</v>
      </c>
      <c r="D42" s="45" t="s">
        <v>89</v>
      </c>
      <c r="E42" s="45" t="s">
        <v>90</v>
      </c>
      <c r="F42" s="58" t="s">
        <v>134</v>
      </c>
      <c r="G42" s="55" t="s">
        <v>135</v>
      </c>
      <c r="H42" s="8">
        <v>3598000</v>
      </c>
      <c r="I42" s="8">
        <v>9458090</v>
      </c>
      <c r="J42" s="62">
        <v>6974000</v>
      </c>
      <c r="K42" s="62">
        <v>6159000</v>
      </c>
      <c r="L42" s="62">
        <v>6159000</v>
      </c>
      <c r="M42" s="90"/>
      <c r="N42" s="96"/>
      <c r="O42" s="110"/>
    </row>
    <row r="43" spans="1:15">
      <c r="A43" s="90"/>
      <c r="B43" s="90"/>
      <c r="C43" s="57" t="s">
        <v>48</v>
      </c>
      <c r="D43" s="58" t="s">
        <v>89</v>
      </c>
      <c r="E43" s="58" t="s">
        <v>90</v>
      </c>
      <c r="F43" s="58" t="s">
        <v>29</v>
      </c>
      <c r="G43" s="58" t="s">
        <v>135</v>
      </c>
      <c r="H43" s="8"/>
      <c r="I43" s="62">
        <v>926910</v>
      </c>
      <c r="J43" s="62">
        <v>544150</v>
      </c>
      <c r="K43" s="62"/>
      <c r="L43" s="62"/>
      <c r="M43" s="90"/>
      <c r="N43" s="96"/>
      <c r="O43" s="110"/>
    </row>
    <row r="44" spans="1:15" ht="19.5" customHeight="1">
      <c r="A44" s="91"/>
      <c r="B44" s="91"/>
      <c r="C44" s="40" t="s">
        <v>50</v>
      </c>
      <c r="D44" s="45" t="s">
        <v>89</v>
      </c>
      <c r="E44" s="45" t="s">
        <v>90</v>
      </c>
      <c r="F44" s="58" t="s">
        <v>29</v>
      </c>
      <c r="G44" s="58" t="s">
        <v>135</v>
      </c>
      <c r="H44" s="8">
        <v>5620000</v>
      </c>
      <c r="I44" s="8">
        <v>6203100</v>
      </c>
      <c r="J44" s="62">
        <v>5502000</v>
      </c>
      <c r="K44" s="76">
        <v>5734000</v>
      </c>
      <c r="L44" s="76">
        <v>5964000</v>
      </c>
      <c r="M44" s="90"/>
      <c r="N44" s="96"/>
      <c r="O44" s="110"/>
    </row>
    <row r="45" spans="1:15" ht="53.25" customHeight="1">
      <c r="A45" s="40" t="s">
        <v>27</v>
      </c>
      <c r="B45" s="41" t="s">
        <v>30</v>
      </c>
      <c r="C45" s="40" t="s">
        <v>23</v>
      </c>
      <c r="D45" s="45">
        <v>904</v>
      </c>
      <c r="E45" s="45">
        <v>1004</v>
      </c>
      <c r="F45" s="45" t="s">
        <v>65</v>
      </c>
      <c r="G45" s="45" t="s">
        <v>49</v>
      </c>
      <c r="H45" s="7"/>
      <c r="I45" s="8">
        <v>10000</v>
      </c>
      <c r="J45" s="62"/>
      <c r="K45" s="8"/>
      <c r="L45" s="8"/>
      <c r="M45" s="91"/>
      <c r="N45" s="97"/>
      <c r="O45" s="110"/>
    </row>
    <row r="46" spans="1:15" ht="52.5" customHeight="1">
      <c r="A46" s="13" t="s">
        <v>31</v>
      </c>
      <c r="B46" s="13" t="s">
        <v>32</v>
      </c>
      <c r="C46" s="13"/>
      <c r="D46" s="20"/>
      <c r="E46" s="20" t="s">
        <v>9</v>
      </c>
      <c r="F46" s="20" t="s">
        <v>9</v>
      </c>
      <c r="G46" s="20" t="s">
        <v>9</v>
      </c>
      <c r="H46" s="14">
        <f>SUM(H47)</f>
        <v>2532173.16</v>
      </c>
      <c r="I46" s="14">
        <f>SUM(I47)</f>
        <v>5981129.4800000004</v>
      </c>
      <c r="J46" s="80">
        <f>SUM(J47)</f>
        <v>4950055.34</v>
      </c>
      <c r="K46" s="15">
        <f>SUM(K47)</f>
        <v>2711800</v>
      </c>
      <c r="L46" s="15">
        <f>L47</f>
        <v>2726800</v>
      </c>
      <c r="M46" s="25"/>
      <c r="N46" s="17"/>
      <c r="O46" s="18"/>
    </row>
    <row r="47" spans="1:15" ht="39" customHeight="1">
      <c r="A47" s="40" t="s">
        <v>21</v>
      </c>
      <c r="B47" s="42" t="s">
        <v>33</v>
      </c>
      <c r="C47" s="40"/>
      <c r="D47" s="45" t="s">
        <v>14</v>
      </c>
      <c r="E47" s="45" t="s">
        <v>14</v>
      </c>
      <c r="F47" s="45" t="s">
        <v>66</v>
      </c>
      <c r="G47" s="45" t="s">
        <v>14</v>
      </c>
      <c r="H47" s="7">
        <f>H48+H49+H50</f>
        <v>2532173.16</v>
      </c>
      <c r="I47" s="8">
        <f>SUM(I48:I54)</f>
        <v>5981129.4800000004</v>
      </c>
      <c r="J47" s="75">
        <f>J48+J49+J50+J51+J52</f>
        <v>4950055.34</v>
      </c>
      <c r="K47" s="8">
        <f>K48+K49+K50</f>
        <v>2711800</v>
      </c>
      <c r="L47" s="8">
        <f>L48+L49+L50</f>
        <v>2726800</v>
      </c>
      <c r="M47" s="89" t="s">
        <v>53</v>
      </c>
      <c r="N47" s="54"/>
      <c r="O47" s="111" t="s">
        <v>54</v>
      </c>
    </row>
    <row r="48" spans="1:15" ht="65.25" customHeight="1">
      <c r="A48" s="40" t="s">
        <v>15</v>
      </c>
      <c r="B48" s="36" t="s">
        <v>107</v>
      </c>
      <c r="C48" s="41" t="s">
        <v>23</v>
      </c>
      <c r="D48" s="46">
        <v>904</v>
      </c>
      <c r="E48" s="46" t="s">
        <v>76</v>
      </c>
      <c r="F48" s="46" t="s">
        <v>67</v>
      </c>
      <c r="G48" s="49" t="s">
        <v>136</v>
      </c>
      <c r="H48" s="24">
        <v>1759150</v>
      </c>
      <c r="I48" s="24">
        <f>1592300+1000000+342100</f>
        <v>2934400</v>
      </c>
      <c r="J48" s="65">
        <v>2551800</v>
      </c>
      <c r="K48" s="24">
        <v>1806800</v>
      </c>
      <c r="L48" s="24">
        <v>1806800</v>
      </c>
      <c r="M48" s="90"/>
      <c r="N48" s="30" t="s">
        <v>132</v>
      </c>
      <c r="O48" s="112"/>
    </row>
    <row r="49" spans="1:15" ht="64.5" customHeight="1">
      <c r="A49" s="40" t="s">
        <v>17</v>
      </c>
      <c r="B49" s="56" t="s">
        <v>137</v>
      </c>
      <c r="C49" s="40" t="s">
        <v>23</v>
      </c>
      <c r="D49" s="45">
        <v>904</v>
      </c>
      <c r="E49" s="45" t="s">
        <v>76</v>
      </c>
      <c r="F49" s="45" t="s">
        <v>69</v>
      </c>
      <c r="G49" s="45">
        <v>622</v>
      </c>
      <c r="H49" s="7"/>
      <c r="I49" s="8">
        <f>1635000-(1000000)-(20000)</f>
        <v>615000</v>
      </c>
      <c r="J49" s="62">
        <v>0</v>
      </c>
      <c r="K49" s="8">
        <v>750000</v>
      </c>
      <c r="L49" s="8">
        <v>765000</v>
      </c>
      <c r="M49" s="90"/>
      <c r="N49" s="30" t="s">
        <v>149</v>
      </c>
      <c r="O49" s="112"/>
    </row>
    <row r="50" spans="1:15" ht="65.25" customHeight="1">
      <c r="A50" s="40" t="s">
        <v>25</v>
      </c>
      <c r="B50" s="40" t="s">
        <v>34</v>
      </c>
      <c r="C50" s="47" t="s">
        <v>23</v>
      </c>
      <c r="D50" s="45">
        <v>904</v>
      </c>
      <c r="E50" s="45" t="s">
        <v>77</v>
      </c>
      <c r="F50" s="45" t="s">
        <v>68</v>
      </c>
      <c r="G50" s="45">
        <v>612</v>
      </c>
      <c r="H50" s="7">
        <f>150000+135700+505250.16-17927</f>
        <v>773023.15999999992</v>
      </c>
      <c r="I50" s="7">
        <f>150000+518729.48</f>
        <v>668729.48</v>
      </c>
      <c r="J50" s="75">
        <v>655255.34</v>
      </c>
      <c r="K50" s="8">
        <v>155000</v>
      </c>
      <c r="L50" s="8">
        <v>155000</v>
      </c>
      <c r="M50" s="90"/>
      <c r="N50" s="30" t="s">
        <v>131</v>
      </c>
      <c r="O50" s="112"/>
    </row>
    <row r="51" spans="1:15" ht="27" customHeight="1">
      <c r="A51" s="89" t="s">
        <v>27</v>
      </c>
      <c r="B51" s="89" t="s">
        <v>110</v>
      </c>
      <c r="C51" s="74" t="s">
        <v>144</v>
      </c>
      <c r="D51" s="48" t="s">
        <v>125</v>
      </c>
      <c r="E51" s="49" t="s">
        <v>76</v>
      </c>
      <c r="F51" s="48" t="s">
        <v>123</v>
      </c>
      <c r="G51" s="48" t="s">
        <v>124</v>
      </c>
      <c r="H51" s="23"/>
      <c r="I51" s="23">
        <v>1508402.61</v>
      </c>
      <c r="J51" s="79">
        <v>1508402.61</v>
      </c>
      <c r="K51" s="24"/>
      <c r="L51" s="24"/>
      <c r="M51" s="90"/>
      <c r="N51" s="95" t="s">
        <v>111</v>
      </c>
      <c r="O51" s="112"/>
    </row>
    <row r="52" spans="1:15" ht="27">
      <c r="A52" s="90"/>
      <c r="B52" s="90"/>
      <c r="C52" s="74" t="s">
        <v>145</v>
      </c>
      <c r="D52" s="48" t="s">
        <v>126</v>
      </c>
      <c r="E52" s="49" t="s">
        <v>76</v>
      </c>
      <c r="F52" s="48" t="s">
        <v>123</v>
      </c>
      <c r="G52" s="48" t="s">
        <v>127</v>
      </c>
      <c r="H52" s="23"/>
      <c r="I52" s="23">
        <v>234597.39</v>
      </c>
      <c r="J52" s="79">
        <v>234597.39</v>
      </c>
      <c r="K52" s="24"/>
      <c r="L52" s="24"/>
      <c r="M52" s="90"/>
      <c r="N52" s="96"/>
      <c r="O52" s="112"/>
    </row>
    <row r="53" spans="1:15" ht="27">
      <c r="A53" s="90"/>
      <c r="B53" s="90"/>
      <c r="C53" s="74" t="s">
        <v>146</v>
      </c>
      <c r="D53" s="49" t="s">
        <v>125</v>
      </c>
      <c r="E53" s="49" t="s">
        <v>76</v>
      </c>
      <c r="F53" s="49" t="s">
        <v>128</v>
      </c>
      <c r="G53" s="49" t="s">
        <v>124</v>
      </c>
      <c r="H53" s="23"/>
      <c r="I53" s="23">
        <v>17308.12</v>
      </c>
      <c r="J53" s="79"/>
      <c r="K53" s="24"/>
      <c r="L53" s="24"/>
      <c r="M53" s="90"/>
      <c r="N53" s="96"/>
      <c r="O53" s="112"/>
    </row>
    <row r="54" spans="1:15" ht="27.75" customHeight="1">
      <c r="A54" s="91"/>
      <c r="B54" s="91"/>
      <c r="C54" s="74" t="s">
        <v>147</v>
      </c>
      <c r="D54" s="49" t="s">
        <v>126</v>
      </c>
      <c r="E54" s="49" t="s">
        <v>76</v>
      </c>
      <c r="F54" s="49" t="s">
        <v>128</v>
      </c>
      <c r="G54" s="49" t="s">
        <v>127</v>
      </c>
      <c r="H54" s="23"/>
      <c r="I54" s="23">
        <v>2691.88</v>
      </c>
      <c r="J54" s="79"/>
      <c r="K54" s="24"/>
      <c r="L54" s="24"/>
      <c r="M54" s="91"/>
      <c r="N54" s="97"/>
      <c r="O54" s="113"/>
    </row>
    <row r="55" spans="1:15" ht="64.5" customHeight="1">
      <c r="A55" s="13" t="s">
        <v>35</v>
      </c>
      <c r="B55" s="26" t="s">
        <v>87</v>
      </c>
      <c r="C55" s="41"/>
      <c r="D55" s="46"/>
      <c r="E55" s="46"/>
      <c r="F55" s="46"/>
      <c r="G55" s="46"/>
      <c r="H55" s="27">
        <f>H56+H63</f>
        <v>11926400</v>
      </c>
      <c r="I55" s="27">
        <f>I56+I63</f>
        <v>8760000</v>
      </c>
      <c r="J55" s="66">
        <f>J56+J63</f>
        <v>9682710</v>
      </c>
      <c r="K55" s="27">
        <f>K56+K63</f>
        <v>8230700</v>
      </c>
      <c r="L55" s="27">
        <f>L56+L63</f>
        <v>8240300</v>
      </c>
      <c r="M55" s="28"/>
      <c r="N55" s="71"/>
      <c r="O55" s="18"/>
    </row>
    <row r="56" spans="1:15" ht="49.5" customHeight="1">
      <c r="A56" s="40" t="s">
        <v>21</v>
      </c>
      <c r="B56" s="40" t="s">
        <v>36</v>
      </c>
      <c r="C56" s="40"/>
      <c r="D56" s="45"/>
      <c r="E56" s="45"/>
      <c r="F56" s="45" t="s">
        <v>70</v>
      </c>
      <c r="G56" s="45"/>
      <c r="H56" s="8">
        <f>SUM(H57:H60)</f>
        <v>2623400</v>
      </c>
      <c r="I56" s="8">
        <f>I57+I58+I59+I60+I61+I62</f>
        <v>4521000</v>
      </c>
      <c r="J56" s="62">
        <f t="shared" ref="J56:L56" si="7">J57+J58+J59+J60+J61+J62</f>
        <v>5831710</v>
      </c>
      <c r="K56" s="8">
        <f t="shared" si="7"/>
        <v>5273700</v>
      </c>
      <c r="L56" s="8">
        <f t="shared" si="7"/>
        <v>5283300</v>
      </c>
      <c r="M56" s="95" t="s">
        <v>81</v>
      </c>
      <c r="N56" s="17"/>
      <c r="O56" s="110" t="s">
        <v>83</v>
      </c>
    </row>
    <row r="57" spans="1:15" ht="32.25" customHeight="1">
      <c r="A57" s="40" t="s">
        <v>37</v>
      </c>
      <c r="B57" s="40" t="s">
        <v>38</v>
      </c>
      <c r="C57" s="40" t="s">
        <v>16</v>
      </c>
      <c r="D57" s="45">
        <v>902</v>
      </c>
      <c r="E57" s="45">
        <v>1001</v>
      </c>
      <c r="F57" s="45" t="s">
        <v>71</v>
      </c>
      <c r="G57" s="45">
        <v>312</v>
      </c>
      <c r="H57" s="8">
        <f>2500000-150600</f>
        <v>2349400</v>
      </c>
      <c r="I57" s="8">
        <f>3000000+450000+240500</f>
        <v>3690500</v>
      </c>
      <c r="J57" s="62">
        <v>4636710</v>
      </c>
      <c r="K57" s="8">
        <v>3920000</v>
      </c>
      <c r="L57" s="8">
        <v>3920000</v>
      </c>
      <c r="M57" s="96"/>
      <c r="N57" s="40" t="s">
        <v>38</v>
      </c>
      <c r="O57" s="110"/>
    </row>
    <row r="58" spans="1:15" ht="48" customHeight="1">
      <c r="A58" s="40" t="s">
        <v>39</v>
      </c>
      <c r="B58" s="40" t="s">
        <v>40</v>
      </c>
      <c r="C58" s="40" t="s">
        <v>16</v>
      </c>
      <c r="D58" s="45">
        <v>902</v>
      </c>
      <c r="E58" s="45">
        <v>1003</v>
      </c>
      <c r="F58" s="45" t="s">
        <v>72</v>
      </c>
      <c r="G58" s="55" t="s">
        <v>138</v>
      </c>
      <c r="H58" s="8">
        <v>100000</v>
      </c>
      <c r="I58" s="8">
        <v>100000</v>
      </c>
      <c r="J58" s="62">
        <v>150000</v>
      </c>
      <c r="K58" s="8">
        <v>103600</v>
      </c>
      <c r="L58" s="8">
        <v>106900</v>
      </c>
      <c r="M58" s="96"/>
      <c r="N58" s="40" t="s">
        <v>40</v>
      </c>
      <c r="O58" s="110"/>
    </row>
    <row r="59" spans="1:15" ht="51.75" customHeight="1">
      <c r="A59" s="40" t="s">
        <v>41</v>
      </c>
      <c r="B59" s="40" t="s">
        <v>42</v>
      </c>
      <c r="C59" s="40" t="s">
        <v>79</v>
      </c>
      <c r="D59" s="45">
        <v>905</v>
      </c>
      <c r="E59" s="45">
        <v>1003</v>
      </c>
      <c r="F59" s="45" t="s">
        <v>73</v>
      </c>
      <c r="G59" s="45">
        <v>313</v>
      </c>
      <c r="H59" s="8">
        <f>95000-21000</f>
        <v>74000</v>
      </c>
      <c r="I59" s="8">
        <v>68500</v>
      </c>
      <c r="J59" s="62">
        <v>95000</v>
      </c>
      <c r="K59" s="8">
        <v>98500</v>
      </c>
      <c r="L59" s="8">
        <v>101500</v>
      </c>
      <c r="M59" s="96"/>
      <c r="N59" s="40" t="s">
        <v>42</v>
      </c>
      <c r="O59" s="110"/>
    </row>
    <row r="60" spans="1:15" ht="113.25" customHeight="1">
      <c r="A60" s="40" t="s">
        <v>55</v>
      </c>
      <c r="B60" s="40" t="s">
        <v>56</v>
      </c>
      <c r="C60" s="40" t="s">
        <v>16</v>
      </c>
      <c r="D60" s="45" t="s">
        <v>80</v>
      </c>
      <c r="E60" s="45">
        <v>1003</v>
      </c>
      <c r="F60" s="45" t="s">
        <v>85</v>
      </c>
      <c r="G60" s="45">
        <v>313</v>
      </c>
      <c r="H60" s="8">
        <v>100000</v>
      </c>
      <c r="I60" s="8">
        <v>100000</v>
      </c>
      <c r="J60" s="62">
        <v>50000</v>
      </c>
      <c r="K60" s="8">
        <v>103600</v>
      </c>
      <c r="L60" s="8">
        <v>106900</v>
      </c>
      <c r="M60" s="96"/>
      <c r="N60" s="40" t="s">
        <v>56</v>
      </c>
      <c r="O60" s="110"/>
    </row>
    <row r="61" spans="1:15" ht="66" customHeight="1">
      <c r="A61" s="89" t="s">
        <v>114</v>
      </c>
      <c r="B61" s="89" t="s">
        <v>139</v>
      </c>
      <c r="C61" s="40" t="s">
        <v>115</v>
      </c>
      <c r="D61" s="45" t="s">
        <v>116</v>
      </c>
      <c r="E61" s="45" t="s">
        <v>117</v>
      </c>
      <c r="F61" s="45" t="s">
        <v>118</v>
      </c>
      <c r="G61" s="45" t="s">
        <v>78</v>
      </c>
      <c r="H61" s="7"/>
      <c r="I61" s="8">
        <v>255700</v>
      </c>
      <c r="J61" s="62">
        <v>405000</v>
      </c>
      <c r="K61" s="8">
        <v>296000</v>
      </c>
      <c r="L61" s="8">
        <v>296000</v>
      </c>
      <c r="M61" s="96"/>
      <c r="N61" s="89" t="s">
        <v>119</v>
      </c>
      <c r="O61" s="110"/>
    </row>
    <row r="62" spans="1:15" ht="65.25" customHeight="1">
      <c r="A62" s="91"/>
      <c r="B62" s="91"/>
      <c r="C62" s="40" t="s">
        <v>120</v>
      </c>
      <c r="D62" s="45" t="s">
        <v>121</v>
      </c>
      <c r="E62" s="45" t="s">
        <v>117</v>
      </c>
      <c r="F62" s="45" t="s">
        <v>118</v>
      </c>
      <c r="G62" s="45" t="s">
        <v>122</v>
      </c>
      <c r="H62" s="7"/>
      <c r="I62" s="8">
        <f>998700-692400</f>
        <v>306300</v>
      </c>
      <c r="J62" s="62">
        <v>495000</v>
      </c>
      <c r="K62" s="8">
        <v>752000</v>
      </c>
      <c r="L62" s="8">
        <v>752000</v>
      </c>
      <c r="M62" s="96"/>
      <c r="N62" s="91"/>
      <c r="O62" s="110"/>
    </row>
    <row r="63" spans="1:15" ht="54.75" customHeight="1">
      <c r="A63" s="40" t="s">
        <v>43</v>
      </c>
      <c r="B63" s="40" t="s">
        <v>44</v>
      </c>
      <c r="C63" s="40"/>
      <c r="D63" s="45"/>
      <c r="E63" s="45"/>
      <c r="F63" s="45" t="s">
        <v>74</v>
      </c>
      <c r="G63" s="45"/>
      <c r="H63" s="8">
        <f>H64</f>
        <v>9303000</v>
      </c>
      <c r="I63" s="8">
        <f>I64</f>
        <v>4239000</v>
      </c>
      <c r="J63" s="62">
        <f>J64</f>
        <v>3851000</v>
      </c>
      <c r="K63" s="8">
        <f>K64</f>
        <v>2957000</v>
      </c>
      <c r="L63" s="8">
        <f>L64</f>
        <v>2957000</v>
      </c>
      <c r="M63" s="96"/>
      <c r="N63" s="29"/>
      <c r="O63" s="110"/>
    </row>
    <row r="64" spans="1:15" ht="179.25" customHeight="1">
      <c r="A64" s="40" t="s">
        <v>15</v>
      </c>
      <c r="B64" s="30" t="s">
        <v>45</v>
      </c>
      <c r="C64" s="40" t="s">
        <v>23</v>
      </c>
      <c r="D64" s="45">
        <v>904</v>
      </c>
      <c r="E64" s="45">
        <v>1004</v>
      </c>
      <c r="F64" s="45" t="s">
        <v>75</v>
      </c>
      <c r="G64" s="45">
        <v>313</v>
      </c>
      <c r="H64" s="8">
        <f>8707000+596000</f>
        <v>9303000</v>
      </c>
      <c r="I64" s="8">
        <v>4239000</v>
      </c>
      <c r="J64" s="62">
        <v>3851000</v>
      </c>
      <c r="K64" s="8">
        <v>2957000</v>
      </c>
      <c r="L64" s="8">
        <v>2957000</v>
      </c>
      <c r="M64" s="97"/>
      <c r="N64" s="40" t="s">
        <v>84</v>
      </c>
      <c r="O64" s="39" t="s">
        <v>82</v>
      </c>
    </row>
    <row r="65" spans="1:14">
      <c r="B65" s="3"/>
      <c r="C65" s="3"/>
      <c r="D65" s="3"/>
      <c r="E65" s="3"/>
      <c r="F65" s="3"/>
      <c r="G65" s="3"/>
      <c r="H65" s="6"/>
      <c r="I65" s="6"/>
      <c r="J65" s="67"/>
      <c r="K65" s="6"/>
      <c r="L65" s="53"/>
      <c r="M65" s="3"/>
      <c r="N65" s="3"/>
    </row>
    <row r="66" spans="1:14" ht="18.75">
      <c r="I66" s="6"/>
      <c r="J66" s="67"/>
      <c r="M66" s="4"/>
    </row>
    <row r="67" spans="1:14">
      <c r="I67" s="6"/>
      <c r="J67" s="67"/>
    </row>
    <row r="68" spans="1:14" ht="40.5" customHeight="1">
      <c r="A68" s="82" t="s">
        <v>142</v>
      </c>
      <c r="B68" s="82"/>
      <c r="C68" s="82"/>
      <c r="D68" s="82"/>
      <c r="E68" s="82"/>
      <c r="F68" s="82"/>
      <c r="G68" s="82"/>
      <c r="H68" s="82"/>
      <c r="I68" s="82"/>
      <c r="J68" s="67"/>
      <c r="M68" s="70" t="s">
        <v>143</v>
      </c>
    </row>
    <row r="69" spans="1:14">
      <c r="I69" s="6"/>
      <c r="J69" s="67"/>
    </row>
    <row r="70" spans="1:14">
      <c r="I70" s="6"/>
      <c r="J70" s="67"/>
    </row>
    <row r="71" spans="1:14">
      <c r="I71" s="6"/>
      <c r="J71" s="67"/>
    </row>
    <row r="72" spans="1:14">
      <c r="I72" s="6"/>
      <c r="J72" s="67"/>
    </row>
    <row r="73" spans="1:14">
      <c r="I73" s="6"/>
      <c r="J73" s="67"/>
    </row>
    <row r="74" spans="1:14">
      <c r="I74" s="6"/>
      <c r="J74" s="67"/>
    </row>
    <row r="75" spans="1:14">
      <c r="I75" s="6"/>
      <c r="J75" s="67"/>
    </row>
    <row r="76" spans="1:14">
      <c r="I76" s="6"/>
      <c r="J76" s="67"/>
    </row>
    <row r="77" spans="1:14">
      <c r="I77" s="6"/>
      <c r="J77" s="67"/>
    </row>
    <row r="78" spans="1:14">
      <c r="I78" s="6"/>
      <c r="J78" s="67"/>
    </row>
    <row r="79" spans="1:14">
      <c r="I79" s="6"/>
      <c r="J79" s="67"/>
    </row>
    <row r="80" spans="1:14">
      <c r="I80" s="6"/>
      <c r="J80" s="67"/>
    </row>
    <row r="81" spans="9:10">
      <c r="I81" s="6"/>
      <c r="J81" s="67"/>
    </row>
    <row r="82" spans="9:10">
      <c r="I82" s="6"/>
      <c r="J82" s="67"/>
    </row>
    <row r="83" spans="9:10">
      <c r="I83" s="6"/>
      <c r="J83" s="67"/>
    </row>
    <row r="84" spans="9:10">
      <c r="I84" s="6"/>
      <c r="J84" s="67"/>
    </row>
    <row r="85" spans="9:10">
      <c r="I85" s="6"/>
      <c r="J85" s="67"/>
    </row>
    <row r="86" spans="9:10">
      <c r="I86" s="6"/>
      <c r="J86" s="67"/>
    </row>
    <row r="87" spans="9:10">
      <c r="I87" s="6"/>
      <c r="J87" s="67"/>
    </row>
    <row r="88" spans="9:10">
      <c r="I88" s="6"/>
      <c r="J88" s="67"/>
    </row>
    <row r="89" spans="9:10">
      <c r="I89" s="6"/>
      <c r="J89" s="67"/>
    </row>
    <row r="90" spans="9:10">
      <c r="I90" s="6"/>
      <c r="J90" s="67"/>
    </row>
    <row r="91" spans="9:10">
      <c r="I91" s="6"/>
      <c r="J91" s="67"/>
    </row>
    <row r="92" spans="9:10">
      <c r="I92" s="6"/>
      <c r="J92" s="67"/>
    </row>
    <row r="93" spans="9:10">
      <c r="I93" s="6"/>
      <c r="J93" s="67"/>
    </row>
    <row r="94" spans="9:10">
      <c r="I94" s="6"/>
      <c r="J94" s="67"/>
    </row>
    <row r="95" spans="9:10">
      <c r="I95" s="6"/>
      <c r="J95" s="67"/>
    </row>
    <row r="96" spans="9:10">
      <c r="I96" s="6"/>
      <c r="J96" s="67"/>
    </row>
    <row r="97" spans="9:10">
      <c r="I97" s="6"/>
      <c r="J97" s="67"/>
    </row>
    <row r="98" spans="9:10">
      <c r="I98" s="6"/>
      <c r="J98" s="67"/>
    </row>
    <row r="99" spans="9:10">
      <c r="I99" s="6"/>
      <c r="J99" s="67"/>
    </row>
    <row r="100" spans="9:10">
      <c r="I100" s="6"/>
      <c r="J100" s="67"/>
    </row>
    <row r="101" spans="9:10">
      <c r="I101" s="6"/>
      <c r="J101" s="67"/>
    </row>
    <row r="102" spans="9:10">
      <c r="I102" s="6"/>
      <c r="J102" s="67"/>
    </row>
    <row r="103" spans="9:10">
      <c r="I103" s="6"/>
      <c r="J103" s="67"/>
    </row>
  </sheetData>
  <mergeCells count="52">
    <mergeCell ref="A51:A54"/>
    <mergeCell ref="M56:M64"/>
    <mergeCell ref="O56:O63"/>
    <mergeCell ref="A61:A62"/>
    <mergeCell ref="B61:B62"/>
    <mergeCell ref="N61:N62"/>
    <mergeCell ref="M47:M54"/>
    <mergeCell ref="N51:N54"/>
    <mergeCell ref="O47:O54"/>
    <mergeCell ref="B40:B44"/>
    <mergeCell ref="M32:M45"/>
    <mergeCell ref="N32:N45"/>
    <mergeCell ref="O32:O45"/>
    <mergeCell ref="B51:B54"/>
    <mergeCell ref="A33:A37"/>
    <mergeCell ref="B33:B37"/>
    <mergeCell ref="C33:C37"/>
    <mergeCell ref="A38:A39"/>
    <mergeCell ref="B38:B39"/>
    <mergeCell ref="C38:C39"/>
    <mergeCell ref="A40:A44"/>
    <mergeCell ref="M15:M16"/>
    <mergeCell ref="N15:N16"/>
    <mergeCell ref="O15:O16"/>
    <mergeCell ref="M28:M30"/>
    <mergeCell ref="N28:N30"/>
    <mergeCell ref="O28:O30"/>
    <mergeCell ref="G15:G16"/>
    <mergeCell ref="H15:H16"/>
    <mergeCell ref="I15:I16"/>
    <mergeCell ref="J15:J16"/>
    <mergeCell ref="K15:K16"/>
    <mergeCell ref="L15:L16"/>
    <mergeCell ref="A15:A25"/>
    <mergeCell ref="B15:B25"/>
    <mergeCell ref="C15:C16"/>
    <mergeCell ref="A10:O10"/>
    <mergeCell ref="A68:I68"/>
    <mergeCell ref="N7:O7"/>
    <mergeCell ref="N6:O6"/>
    <mergeCell ref="A12:A13"/>
    <mergeCell ref="B12:B13"/>
    <mergeCell ref="C12:C13"/>
    <mergeCell ref="D12:G12"/>
    <mergeCell ref="H12:L12"/>
    <mergeCell ref="D15:D16"/>
    <mergeCell ref="E15:E16"/>
    <mergeCell ref="F15:F16"/>
    <mergeCell ref="N8:O8"/>
    <mergeCell ref="M12:M13"/>
    <mergeCell ref="N12:N13"/>
    <mergeCell ref="O12:O13"/>
  </mergeCells>
  <hyperlinks>
    <hyperlink ref="A12" location="Par1098" tooltip="&lt;1&gt; Нумерация основных мероприятий (мероприятий) приводится в соответствии с пунктом 14 Методических указаний (при заполнении через автоматизированную систему проставляется автоматически)." display="Par1098"/>
    <hyperlink ref="D12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  <hyperlink ref="H12" location="Par1100" tooltip="&lt;3&gt; Представленные расходы подлежат ежегодному уточнению при формировании бюджета Республики Карелия на очередной финансовый год и плановый период." display="Par1100"/>
  </hyperlinks>
  <pageMargins left="1.1811023622047245" right="0.39370078740157483" top="0.78740157480314965" bottom="0.78740157480314965" header="0" footer="0"/>
  <pageSetup paperSize="9" scale="46" fitToHeight="0" orientation="landscape" r:id="rId1"/>
  <rowBreaks count="2" manualBreakCount="2">
    <brk id="32" max="14" man="1"/>
    <brk id="59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Пользователь Windows</cp:lastModifiedBy>
  <cp:lastPrinted>2018-11-12T01:52:37Z</cp:lastPrinted>
  <dcterms:created xsi:type="dcterms:W3CDTF">2015-11-02T04:55:10Z</dcterms:created>
  <dcterms:modified xsi:type="dcterms:W3CDTF">2018-12-04T06:22:23Z</dcterms:modified>
</cp:coreProperties>
</file>